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O20" i="1" l="1"/>
  <c r="P20" i="1"/>
  <c r="Q20" i="1"/>
  <c r="S20" i="1"/>
  <c r="F20" i="1"/>
  <c r="T9" i="1"/>
  <c r="T20" i="1" s="1"/>
  <c r="T10" i="1"/>
  <c r="T11" i="1"/>
  <c r="T12" i="1"/>
  <c r="T13" i="1"/>
  <c r="T14" i="1"/>
  <c r="T15" i="1"/>
  <c r="T16" i="1"/>
  <c r="T17" i="1"/>
  <c r="T18" i="1"/>
  <c r="T19" i="1"/>
  <c r="T8" i="1"/>
  <c r="M20" i="1"/>
  <c r="L20" i="1"/>
  <c r="H20" i="1"/>
  <c r="G20" i="1"/>
  <c r="E20" i="1"/>
  <c r="D20" i="1"/>
  <c r="I19" i="1"/>
  <c r="J19" i="1" s="1"/>
  <c r="K19" i="1" s="1"/>
  <c r="R18" i="1"/>
  <c r="R20" i="1" s="1"/>
  <c r="I18" i="1"/>
  <c r="J18" i="1" s="1"/>
  <c r="K18" i="1" s="1"/>
  <c r="O17" i="1"/>
  <c r="N17" i="1"/>
  <c r="N20" i="1" s="1"/>
  <c r="I17" i="1"/>
  <c r="J17" i="1" s="1"/>
  <c r="K17" i="1" s="1"/>
  <c r="I16" i="1"/>
  <c r="J16" i="1" s="1"/>
  <c r="K16" i="1" s="1"/>
  <c r="I15" i="1"/>
  <c r="J15" i="1" s="1"/>
  <c r="K15" i="1" s="1"/>
  <c r="O14" i="1"/>
  <c r="N14" i="1"/>
  <c r="I14" i="1"/>
  <c r="J14" i="1" s="1"/>
  <c r="K14" i="1" s="1"/>
  <c r="J13" i="1"/>
  <c r="I13" i="1"/>
  <c r="I12" i="1"/>
  <c r="J12" i="1" s="1"/>
  <c r="K12" i="1" s="1"/>
  <c r="J11" i="1"/>
  <c r="K11" i="1" s="1"/>
  <c r="I11" i="1"/>
  <c r="I10" i="1"/>
  <c r="J10" i="1" s="1"/>
  <c r="K10" i="1" s="1"/>
  <c r="J9" i="1"/>
  <c r="K9" i="1" s="1"/>
  <c r="I9" i="1"/>
  <c r="J8" i="1"/>
  <c r="K8" i="1" s="1"/>
  <c r="I8" i="1"/>
  <c r="K20" i="1" l="1"/>
  <c r="J20" i="1"/>
  <c r="I20" i="1"/>
</calcChain>
</file>

<file path=xl/sharedStrings.xml><?xml version="1.0" encoding="utf-8"?>
<sst xmlns="http://schemas.openxmlformats.org/spreadsheetml/2006/main" count="49" uniqueCount="49">
  <si>
    <t>Total puncte aparatura A1 resurse tehnice [fct de a) si b)]</t>
  </si>
  <si>
    <t>Total puncte resurse tehnice</t>
  </si>
  <si>
    <t>Total puncte resurse umane</t>
  </si>
  <si>
    <t>Nr Crt</t>
  </si>
  <si>
    <t>Contr</t>
  </si>
  <si>
    <t>Furnizor</t>
  </si>
  <si>
    <t>Nr. Puncte aparatura   A.1</t>
  </si>
  <si>
    <t>Nr. Pct sala kinetoterapie  A.2</t>
  </si>
  <si>
    <t>Nr. Puncte bazin hidrochinetoterapie   A.3</t>
  </si>
  <si>
    <t>a.)</t>
  </si>
  <si>
    <t>b.)</t>
  </si>
  <si>
    <t>b/a (cand b&lt;a)</t>
  </si>
  <si>
    <t>Nr. Pers  Fiziokinetoterapeut/Kinetoterapeuti</t>
  </si>
  <si>
    <t>Nr. Pct. Fiziokinetoterapeut/Kinetoterapeuti</t>
  </si>
  <si>
    <t>Nr. Pers asistenti balneofizioterapie</t>
  </si>
  <si>
    <t>Nr. Puncte asistenti balneofizioterapie</t>
  </si>
  <si>
    <t>Nr. Pers Maseur, baiesi</t>
  </si>
  <si>
    <t>Nr. Puncte Maseur, baiesi</t>
  </si>
  <si>
    <t>Nr.ore baza trat</t>
  </si>
  <si>
    <t>Nr. Pct program activitate baza</t>
  </si>
  <si>
    <t>H01R</t>
  </si>
  <si>
    <t>SPITALUL JUDETEAN ARGES</t>
  </si>
  <si>
    <t>H03R</t>
  </si>
  <si>
    <t>SPITALUL DE PEDIATRIE PITESTI</t>
  </si>
  <si>
    <t>H04R</t>
  </si>
  <si>
    <t>SPITALUL MUNICIPAL CURTEA DE ARGES</t>
  </si>
  <si>
    <t>H06R</t>
  </si>
  <si>
    <t>SPITALUL MUNICIPAL CAMPULUNG</t>
  </si>
  <si>
    <t>H07R</t>
  </si>
  <si>
    <t>SPITALUL ORASENESC "SF. SPIRIDON" MIOVENI</t>
  </si>
  <si>
    <t>H11R</t>
  </si>
  <si>
    <t>SPITALUL DE BOLI CRONICE SI GERIATRIE "CONSTANTIN BALACEANU-STOLNICI" STEFANESTI</t>
  </si>
  <si>
    <t>A120R</t>
  </si>
  <si>
    <t>C.M.I. MEDICINA FIZICA SI RECUPERARE MEDICALA ALDEA OTILIA GABRIELA</t>
  </si>
  <si>
    <t>R02</t>
  </si>
  <si>
    <t>C.M.I. MEDICINA FIZICA RECUPERARE MEDICALA OLTEANU EUGENIA</t>
  </si>
  <si>
    <t>R10</t>
  </si>
  <si>
    <t>S.C. SPITALUL SF. NICOLAE SRL</t>
  </si>
  <si>
    <t>R09</t>
  </si>
  <si>
    <t>S.C.CENTRUL DE RECUPERARE SPA SRL</t>
  </si>
  <si>
    <t>R12</t>
  </si>
  <si>
    <t>SC CENTR. MEDICAL VICTORIA SANATATII S.R.L.</t>
  </si>
  <si>
    <t>S C MEDICOVER IULIA SRL</t>
  </si>
  <si>
    <t>TOTAL</t>
  </si>
  <si>
    <t>R18</t>
  </si>
  <si>
    <t>PUNCTAJE FURNIZORI MEDICINA FIZICA SI REABILITARE IN AMBULATORIU - 01-IULIE-2023</t>
  </si>
  <si>
    <t>CASA DE ASIGURARI DE SANATATE ARGES</t>
  </si>
  <si>
    <t>CONFORM PREVEDERILOR ORDINULUI NR. 1857/441/2023</t>
  </si>
  <si>
    <t>VALABIL INCEPAND CU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</si>
</sst>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RECUPERA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C4" sqref="C4:Q4"/>
    </sheetView>
  </sheetViews>
  <sheetFormatPr defaultRowHeight="15" x14ac:dyDescent="0.25"/>
  <cols>
    <col min="1" max="1" width="3.5703125" customWidth="1"/>
    <col min="2" max="2" width="6.85546875" customWidth="1"/>
    <col min="3" max="3" width="45.140625" customWidth="1"/>
    <col min="4" max="4" width="8" customWidth="1"/>
    <col min="5" max="5" width="8.140625" customWidth="1"/>
    <col min="6" max="6" width="8" customWidth="1"/>
    <col min="7" max="7" width="6.28515625" customWidth="1"/>
    <col min="8" max="8" width="6.42578125" customWidth="1"/>
    <col min="9" max="9" width="8.42578125" customWidth="1"/>
    <col min="10" max="10" width="10.7109375" customWidth="1"/>
    <col min="11" max="11" width="9.7109375" customWidth="1"/>
    <col min="12" max="12" width="10.140625" customWidth="1"/>
    <col min="13" max="13" width="9.28515625" customWidth="1"/>
    <col min="14" max="14" width="9.7109375" customWidth="1"/>
    <col min="15" max="15" width="8.85546875" customWidth="1"/>
    <col min="16" max="16" width="7.42578125" customWidth="1"/>
    <col min="17" max="17" width="7.140625" customWidth="1"/>
    <col min="18" max="18" width="5.28515625" customWidth="1"/>
    <col min="19" max="19" width="8.42578125" customWidth="1"/>
    <col min="20" max="20" width="8.5703125" customWidth="1"/>
  </cols>
  <sheetData>
    <row r="1" spans="1:20" x14ac:dyDescent="0.25">
      <c r="B1" s="50" t="s">
        <v>46</v>
      </c>
    </row>
    <row r="3" spans="1:20" ht="15.75" x14ac:dyDescent="0.25">
      <c r="C3" s="51" t="s">
        <v>45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0" ht="15.75" x14ac:dyDescent="0.25">
      <c r="C4" s="51" t="s">
        <v>47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0" ht="15.75" thickBot="1" x14ac:dyDescent="0.3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0" ht="15.75" thickBot="1" x14ac:dyDescent="0.3">
      <c r="A6" s="53"/>
      <c r="B6" s="54"/>
      <c r="C6" s="54"/>
      <c r="D6" s="55"/>
      <c r="E6" s="55"/>
      <c r="F6" s="55"/>
      <c r="G6" s="55"/>
      <c r="H6" s="55"/>
      <c r="I6" s="56"/>
      <c r="J6" s="57" t="s">
        <v>0</v>
      </c>
      <c r="K6" s="58" t="s">
        <v>1</v>
      </c>
      <c r="L6" s="59"/>
      <c r="M6" s="59"/>
      <c r="N6" s="59"/>
      <c r="O6" s="59"/>
      <c r="P6" s="59"/>
      <c r="Q6" s="59"/>
      <c r="R6" s="59"/>
      <c r="S6" s="60"/>
      <c r="T6" s="61" t="s">
        <v>2</v>
      </c>
    </row>
    <row r="7" spans="1:20" ht="64.5" customHeight="1" thickBot="1" x14ac:dyDescent="0.3">
      <c r="A7" s="75" t="s">
        <v>3</v>
      </c>
      <c r="B7" s="76" t="s">
        <v>4</v>
      </c>
      <c r="C7" s="76" t="s">
        <v>5</v>
      </c>
      <c r="D7" s="77" t="s">
        <v>6</v>
      </c>
      <c r="E7" s="78" t="s">
        <v>7</v>
      </c>
      <c r="F7" s="78" t="s">
        <v>8</v>
      </c>
      <c r="G7" s="77" t="s">
        <v>9</v>
      </c>
      <c r="H7" s="77" t="s">
        <v>10</v>
      </c>
      <c r="I7" s="79" t="s">
        <v>11</v>
      </c>
      <c r="J7" s="80"/>
      <c r="K7" s="81"/>
      <c r="L7" s="82" t="s">
        <v>12</v>
      </c>
      <c r="M7" s="83" t="s">
        <v>13</v>
      </c>
      <c r="N7" s="84" t="s">
        <v>14</v>
      </c>
      <c r="O7" s="85" t="s">
        <v>15</v>
      </c>
      <c r="P7" s="84" t="s">
        <v>16</v>
      </c>
      <c r="Q7" s="85" t="s">
        <v>17</v>
      </c>
      <c r="R7" s="84" t="s">
        <v>18</v>
      </c>
      <c r="S7" s="85" t="s">
        <v>19</v>
      </c>
      <c r="T7" s="86"/>
    </row>
    <row r="8" spans="1:20" x14ac:dyDescent="0.25">
      <c r="A8" s="65">
        <v>1</v>
      </c>
      <c r="B8" s="66" t="s">
        <v>20</v>
      </c>
      <c r="C8" s="67" t="s">
        <v>21</v>
      </c>
      <c r="D8" s="66">
        <v>40</v>
      </c>
      <c r="E8" s="66">
        <v>40</v>
      </c>
      <c r="F8" s="66"/>
      <c r="G8" s="66">
        <v>12</v>
      </c>
      <c r="H8" s="66">
        <v>80</v>
      </c>
      <c r="I8" s="68">
        <f t="shared" ref="I8:I19" si="0">IF(H8&lt;G8,H8/G8,0)</f>
        <v>0</v>
      </c>
      <c r="J8" s="69">
        <f>IF(H8&gt;G8,D8,IF(H8&lt;G8,D8*I8,0))</f>
        <v>40</v>
      </c>
      <c r="K8" s="70">
        <f>J8+E8+F8</f>
        <v>80</v>
      </c>
      <c r="L8" s="65">
        <v>1</v>
      </c>
      <c r="M8" s="71">
        <v>15</v>
      </c>
      <c r="N8" s="72">
        <v>6</v>
      </c>
      <c r="O8" s="73">
        <v>60</v>
      </c>
      <c r="P8" s="72">
        <v>1</v>
      </c>
      <c r="Q8" s="73">
        <v>10</v>
      </c>
      <c r="R8" s="72">
        <v>8</v>
      </c>
      <c r="S8" s="73">
        <v>2.2799999999999998</v>
      </c>
      <c r="T8" s="74">
        <f>M8+O8+Q8+S8</f>
        <v>87.28</v>
      </c>
    </row>
    <row r="9" spans="1:20" x14ac:dyDescent="0.25">
      <c r="A9" s="4">
        <v>2</v>
      </c>
      <c r="B9" s="9" t="s">
        <v>22</v>
      </c>
      <c r="C9" s="8" t="s">
        <v>23</v>
      </c>
      <c r="D9" s="9">
        <v>70</v>
      </c>
      <c r="E9" s="9">
        <v>100</v>
      </c>
      <c r="F9" s="2">
        <v>0</v>
      </c>
      <c r="G9" s="9">
        <v>33</v>
      </c>
      <c r="H9" s="9">
        <v>116</v>
      </c>
      <c r="I9" s="17">
        <f t="shared" si="0"/>
        <v>0</v>
      </c>
      <c r="J9" s="18">
        <f t="shared" ref="J9:J17" si="1">IF(H9&gt;G9,D9,IF(H9&lt;G9,D9*I9,0))</f>
        <v>70</v>
      </c>
      <c r="K9" s="19">
        <f t="shared" ref="K9:K19" si="2">J9+E9+F9</f>
        <v>170</v>
      </c>
      <c r="L9" s="4">
        <v>5</v>
      </c>
      <c r="M9" s="21">
        <v>75</v>
      </c>
      <c r="N9" s="5">
        <v>5</v>
      </c>
      <c r="O9" s="22">
        <v>50</v>
      </c>
      <c r="P9" s="5">
        <v>4</v>
      </c>
      <c r="Q9" s="22">
        <v>40</v>
      </c>
      <c r="R9" s="3">
        <v>13</v>
      </c>
      <c r="S9" s="20">
        <v>3.71</v>
      </c>
      <c r="T9" s="62">
        <f t="shared" ref="T9:T19" si="3">M9+O9+Q9+S9</f>
        <v>168.71</v>
      </c>
    </row>
    <row r="10" spans="1:20" x14ac:dyDescent="0.25">
      <c r="A10" s="4">
        <v>3</v>
      </c>
      <c r="B10" s="9" t="s">
        <v>24</v>
      </c>
      <c r="C10" s="8" t="s">
        <v>25</v>
      </c>
      <c r="D10" s="9">
        <v>186</v>
      </c>
      <c r="E10" s="9">
        <v>40</v>
      </c>
      <c r="F10" s="9"/>
      <c r="G10" s="9">
        <v>61</v>
      </c>
      <c r="H10" s="9">
        <v>20</v>
      </c>
      <c r="I10" s="17">
        <f t="shared" si="0"/>
        <v>0.32786885245901637</v>
      </c>
      <c r="J10" s="18">
        <f t="shared" si="1"/>
        <v>60.983606557377044</v>
      </c>
      <c r="K10" s="19">
        <f t="shared" si="2"/>
        <v>100.98360655737704</v>
      </c>
      <c r="L10" s="4">
        <v>1</v>
      </c>
      <c r="M10" s="21">
        <v>15</v>
      </c>
      <c r="N10" s="5">
        <v>1</v>
      </c>
      <c r="O10" s="22">
        <v>10</v>
      </c>
      <c r="P10" s="5"/>
      <c r="Q10" s="22"/>
      <c r="R10" s="5">
        <v>8</v>
      </c>
      <c r="S10" s="22">
        <v>2.2799999999999998</v>
      </c>
      <c r="T10" s="62">
        <f t="shared" si="3"/>
        <v>27.28</v>
      </c>
    </row>
    <row r="11" spans="1:20" x14ac:dyDescent="0.25">
      <c r="A11" s="1">
        <v>4</v>
      </c>
      <c r="B11" s="9" t="s">
        <v>26</v>
      </c>
      <c r="C11" s="8" t="s">
        <v>27</v>
      </c>
      <c r="D11" s="9">
        <v>105</v>
      </c>
      <c r="E11" s="9">
        <v>40</v>
      </c>
      <c r="F11" s="2"/>
      <c r="G11" s="9">
        <v>48</v>
      </c>
      <c r="H11" s="9">
        <v>79.14</v>
      </c>
      <c r="I11" s="17">
        <f t="shared" si="0"/>
        <v>0</v>
      </c>
      <c r="J11" s="18">
        <f t="shared" si="1"/>
        <v>105</v>
      </c>
      <c r="K11" s="19">
        <f t="shared" si="2"/>
        <v>145</v>
      </c>
      <c r="L11" s="4">
        <v>2</v>
      </c>
      <c r="M11" s="21">
        <v>25.713999999999999</v>
      </c>
      <c r="N11" s="5">
        <v>5</v>
      </c>
      <c r="O11" s="22">
        <v>50</v>
      </c>
      <c r="P11" s="5">
        <v>3</v>
      </c>
      <c r="Q11" s="22">
        <v>30</v>
      </c>
      <c r="R11" s="5">
        <v>8</v>
      </c>
      <c r="S11" s="22">
        <v>2.2799999999999998</v>
      </c>
      <c r="T11" s="62">
        <f t="shared" si="3"/>
        <v>107.994</v>
      </c>
    </row>
    <row r="12" spans="1:20" x14ac:dyDescent="0.25">
      <c r="A12" s="6">
        <v>5</v>
      </c>
      <c r="B12" s="10" t="s">
        <v>28</v>
      </c>
      <c r="C12" s="7" t="s">
        <v>29</v>
      </c>
      <c r="D12" s="9">
        <v>75</v>
      </c>
      <c r="E12" s="9">
        <v>60</v>
      </c>
      <c r="F12" s="9"/>
      <c r="G12" s="9">
        <v>30</v>
      </c>
      <c r="H12" s="9">
        <v>20</v>
      </c>
      <c r="I12" s="17">
        <f t="shared" si="0"/>
        <v>0.66666666666666663</v>
      </c>
      <c r="J12" s="18">
        <f t="shared" si="1"/>
        <v>50</v>
      </c>
      <c r="K12" s="19">
        <f t="shared" si="2"/>
        <v>110</v>
      </c>
      <c r="L12" s="4">
        <v>2</v>
      </c>
      <c r="M12" s="21">
        <v>15</v>
      </c>
      <c r="N12" s="5">
        <v>1</v>
      </c>
      <c r="O12" s="22">
        <v>10</v>
      </c>
      <c r="P12" s="5"/>
      <c r="Q12" s="22"/>
      <c r="R12" s="5">
        <v>8</v>
      </c>
      <c r="S12" s="22">
        <v>2.2799999999999998</v>
      </c>
      <c r="T12" s="62">
        <f t="shared" si="3"/>
        <v>27.28</v>
      </c>
    </row>
    <row r="13" spans="1:20" ht="22.5" x14ac:dyDescent="0.25">
      <c r="A13" s="6">
        <v>6</v>
      </c>
      <c r="B13" s="2" t="s">
        <v>30</v>
      </c>
      <c r="C13" s="8" t="s">
        <v>31</v>
      </c>
      <c r="D13" s="9">
        <v>131</v>
      </c>
      <c r="E13" s="9">
        <v>60</v>
      </c>
      <c r="F13" s="2"/>
      <c r="G13" s="9">
        <v>30</v>
      </c>
      <c r="H13" s="9">
        <v>30</v>
      </c>
      <c r="I13" s="17">
        <f t="shared" si="0"/>
        <v>0</v>
      </c>
      <c r="J13" s="18">
        <f>IF(H13&gt;G13,D13,IF(H13&lt;G13,D13*I13,0))</f>
        <v>0</v>
      </c>
      <c r="K13" s="19">
        <v>191</v>
      </c>
      <c r="L13" s="4">
        <v>1</v>
      </c>
      <c r="M13" s="21">
        <v>15</v>
      </c>
      <c r="N13" s="5">
        <v>2</v>
      </c>
      <c r="O13" s="22">
        <v>20</v>
      </c>
      <c r="P13" s="3"/>
      <c r="Q13" s="20"/>
      <c r="R13" s="5">
        <v>8</v>
      </c>
      <c r="S13" s="20">
        <v>2.2799999999999998</v>
      </c>
      <c r="T13" s="62">
        <f t="shared" si="3"/>
        <v>37.28</v>
      </c>
    </row>
    <row r="14" spans="1:20" ht="22.5" x14ac:dyDescent="0.25">
      <c r="A14" s="6">
        <v>7</v>
      </c>
      <c r="B14" s="16" t="s">
        <v>32</v>
      </c>
      <c r="C14" s="8" t="s">
        <v>33</v>
      </c>
      <c r="D14" s="10">
        <v>104</v>
      </c>
      <c r="E14" s="10">
        <v>40</v>
      </c>
      <c r="F14" s="16"/>
      <c r="G14" s="10">
        <v>39</v>
      </c>
      <c r="H14" s="10">
        <v>17.43</v>
      </c>
      <c r="I14" s="17">
        <f t="shared" si="0"/>
        <v>0.44692307692307692</v>
      </c>
      <c r="J14" s="18">
        <f t="shared" si="1"/>
        <v>46.48</v>
      </c>
      <c r="K14" s="23">
        <f t="shared" si="2"/>
        <v>86.47999999999999</v>
      </c>
      <c r="L14" s="6">
        <v>1</v>
      </c>
      <c r="M14" s="24">
        <v>17.14</v>
      </c>
      <c r="N14" s="11">
        <f>2-1</f>
        <v>1</v>
      </c>
      <c r="O14" s="25">
        <f>7.5-2.5</f>
        <v>5</v>
      </c>
      <c r="P14" s="11">
        <v>1</v>
      </c>
      <c r="Q14" s="25">
        <v>2.5</v>
      </c>
      <c r="R14" s="11">
        <v>8</v>
      </c>
      <c r="S14" s="25">
        <v>2.2799999999999998</v>
      </c>
      <c r="T14" s="62">
        <f t="shared" si="3"/>
        <v>26.92</v>
      </c>
    </row>
    <row r="15" spans="1:20" ht="22.5" x14ac:dyDescent="0.25">
      <c r="A15" s="6">
        <v>8</v>
      </c>
      <c r="B15" s="10" t="s">
        <v>34</v>
      </c>
      <c r="C15" s="8" t="s">
        <v>35</v>
      </c>
      <c r="D15" s="10">
        <v>148</v>
      </c>
      <c r="E15" s="10">
        <v>40</v>
      </c>
      <c r="F15" s="16"/>
      <c r="G15" s="10">
        <v>38</v>
      </c>
      <c r="H15" s="10">
        <v>18.75</v>
      </c>
      <c r="I15" s="17">
        <f t="shared" si="0"/>
        <v>0.49342105263157893</v>
      </c>
      <c r="J15" s="18">
        <f t="shared" si="1"/>
        <v>73.026315789473685</v>
      </c>
      <c r="K15" s="23">
        <f t="shared" si="2"/>
        <v>113.02631578947368</v>
      </c>
      <c r="L15" s="6">
        <v>2</v>
      </c>
      <c r="M15" s="24">
        <v>15</v>
      </c>
      <c r="N15" s="11">
        <v>1</v>
      </c>
      <c r="O15" s="25">
        <v>8.75</v>
      </c>
      <c r="P15" s="11"/>
      <c r="Q15" s="25"/>
      <c r="R15" s="11">
        <v>7</v>
      </c>
      <c r="S15" s="25">
        <v>2</v>
      </c>
      <c r="T15" s="62">
        <f t="shared" si="3"/>
        <v>25.75</v>
      </c>
    </row>
    <row r="16" spans="1:20" x14ac:dyDescent="0.25">
      <c r="A16" s="6">
        <v>9</v>
      </c>
      <c r="B16" s="16" t="s">
        <v>36</v>
      </c>
      <c r="C16" s="8" t="s">
        <v>37</v>
      </c>
      <c r="D16" s="10">
        <v>730</v>
      </c>
      <c r="E16" s="10">
        <v>60</v>
      </c>
      <c r="F16" s="10">
        <v>16</v>
      </c>
      <c r="G16" s="10">
        <v>213</v>
      </c>
      <c r="H16" s="10">
        <v>167.14</v>
      </c>
      <c r="I16" s="17">
        <f t="shared" si="0"/>
        <v>0.78469483568075116</v>
      </c>
      <c r="J16" s="18">
        <f t="shared" si="1"/>
        <v>572.82723004694833</v>
      </c>
      <c r="K16" s="23">
        <f t="shared" si="2"/>
        <v>648.82723004694833</v>
      </c>
      <c r="L16" s="12">
        <v>5</v>
      </c>
      <c r="M16" s="26">
        <v>85.713999999999999</v>
      </c>
      <c r="N16" s="13">
        <v>11</v>
      </c>
      <c r="O16" s="27">
        <v>110</v>
      </c>
      <c r="P16" s="14"/>
      <c r="Q16" s="27"/>
      <c r="R16" s="14">
        <v>10.5</v>
      </c>
      <c r="S16" s="27">
        <v>3</v>
      </c>
      <c r="T16" s="62">
        <f t="shared" si="3"/>
        <v>198.714</v>
      </c>
    </row>
    <row r="17" spans="1:20" ht="19.5" customHeight="1" x14ac:dyDescent="0.25">
      <c r="A17" s="6">
        <v>10</v>
      </c>
      <c r="B17" s="10" t="s">
        <v>38</v>
      </c>
      <c r="C17" s="8" t="s">
        <v>39</v>
      </c>
      <c r="D17" s="10">
        <v>180</v>
      </c>
      <c r="E17" s="10">
        <v>40</v>
      </c>
      <c r="F17" s="16"/>
      <c r="G17" s="10">
        <v>58</v>
      </c>
      <c r="H17" s="10">
        <v>34.29</v>
      </c>
      <c r="I17" s="17">
        <f t="shared" si="0"/>
        <v>0.59120689655172409</v>
      </c>
      <c r="J17" s="18">
        <f t="shared" si="1"/>
        <v>106.41724137931034</v>
      </c>
      <c r="K17" s="23">
        <f t="shared" si="2"/>
        <v>146.41724137931033</v>
      </c>
      <c r="L17" s="6">
        <v>3</v>
      </c>
      <c r="M17" s="24">
        <v>51.42</v>
      </c>
      <c r="N17" s="11">
        <f>1-1</f>
        <v>0</v>
      </c>
      <c r="O17" s="25">
        <f>10-10</f>
        <v>0</v>
      </c>
      <c r="P17" s="15"/>
      <c r="Q17" s="25"/>
      <c r="R17" s="11">
        <v>13</v>
      </c>
      <c r="S17" s="25">
        <v>3.71</v>
      </c>
      <c r="T17" s="62">
        <f t="shared" si="3"/>
        <v>55.13</v>
      </c>
    </row>
    <row r="18" spans="1:20" x14ac:dyDescent="0.25">
      <c r="A18" s="6">
        <v>11</v>
      </c>
      <c r="B18" s="9" t="s">
        <v>40</v>
      </c>
      <c r="C18" s="8" t="s">
        <v>41</v>
      </c>
      <c r="D18" s="9">
        <v>177</v>
      </c>
      <c r="E18" s="9">
        <v>50</v>
      </c>
      <c r="F18" s="2"/>
      <c r="G18" s="9">
        <v>71</v>
      </c>
      <c r="H18" s="9">
        <v>41.61</v>
      </c>
      <c r="I18" s="17">
        <f t="shared" si="0"/>
        <v>0.58605633802816903</v>
      </c>
      <c r="J18" s="18">
        <f>IF(H18&gt;G18,D18,IF(H18&lt;G18,D18*I18,0))</f>
        <v>103.73197183098591</v>
      </c>
      <c r="K18" s="28">
        <f t="shared" si="2"/>
        <v>153.73197183098591</v>
      </c>
      <c r="L18" s="35">
        <v>3</v>
      </c>
      <c r="M18" s="36">
        <v>34.28</v>
      </c>
      <c r="N18" s="37">
        <v>2</v>
      </c>
      <c r="O18" s="38">
        <v>18.75</v>
      </c>
      <c r="P18" s="39"/>
      <c r="Q18" s="40"/>
      <c r="R18" s="41">
        <f>2*7</f>
        <v>14</v>
      </c>
      <c r="S18" s="40">
        <v>4</v>
      </c>
      <c r="T18" s="62">
        <f t="shared" si="3"/>
        <v>57.03</v>
      </c>
    </row>
    <row r="19" spans="1:20" ht="15.75" thickBot="1" x14ac:dyDescent="0.3">
      <c r="A19" s="6">
        <v>12</v>
      </c>
      <c r="B19" s="9" t="s">
        <v>44</v>
      </c>
      <c r="C19" s="46" t="s">
        <v>42</v>
      </c>
      <c r="D19" s="42">
        <v>125</v>
      </c>
      <c r="E19" s="42">
        <v>20</v>
      </c>
      <c r="F19" s="43"/>
      <c r="G19" s="42">
        <v>34</v>
      </c>
      <c r="H19" s="42">
        <v>20</v>
      </c>
      <c r="I19" s="29">
        <f t="shared" si="0"/>
        <v>0.58823529411764708</v>
      </c>
      <c r="J19" s="30">
        <f>IF(H19&gt;G19,D19,IF(H19&lt;G19,D19*I19,0))</f>
        <v>73.529411764705884</v>
      </c>
      <c r="K19" s="31">
        <f t="shared" si="2"/>
        <v>93.529411764705884</v>
      </c>
      <c r="L19" s="42">
        <v>2</v>
      </c>
      <c r="M19" s="30">
        <v>30</v>
      </c>
      <c r="N19" s="44"/>
      <c r="O19" s="30"/>
      <c r="P19" s="30"/>
      <c r="Q19" s="30"/>
      <c r="R19" s="44">
        <v>11</v>
      </c>
      <c r="S19" s="30">
        <v>3.14</v>
      </c>
      <c r="T19" s="62">
        <f t="shared" si="3"/>
        <v>33.14</v>
      </c>
    </row>
    <row r="20" spans="1:20" ht="15.75" thickBot="1" x14ac:dyDescent="0.3">
      <c r="A20" s="63"/>
      <c r="B20" s="64"/>
      <c r="C20" s="45" t="s">
        <v>43</v>
      </c>
      <c r="D20" s="32">
        <f>SUM(D8:D19)</f>
        <v>2071</v>
      </c>
      <c r="E20" s="32">
        <f>SUM(E8:E19)</f>
        <v>590</v>
      </c>
      <c r="F20" s="32">
        <f>SUM(F8:F19)</f>
        <v>16</v>
      </c>
      <c r="G20" s="32">
        <f>SUM(G8:G19)</f>
        <v>667</v>
      </c>
      <c r="H20" s="32">
        <f>SUM(H8:H19)</f>
        <v>644.36</v>
      </c>
      <c r="I20" s="47">
        <f>SUM(I8:I19)</f>
        <v>4.4850730130586305</v>
      </c>
      <c r="J20" s="47">
        <f>SUM(J8:J19)</f>
        <v>1301.9957773688011</v>
      </c>
      <c r="K20" s="47">
        <f>SUM(K8:K19)</f>
        <v>2038.9957773688011</v>
      </c>
      <c r="L20" s="34">
        <f>SUM(L8:L19)</f>
        <v>28</v>
      </c>
      <c r="M20" s="48">
        <f>SUM(M8:M19)</f>
        <v>394.26800000000003</v>
      </c>
      <c r="N20" s="33">
        <f>SUM(N8:N19)</f>
        <v>35</v>
      </c>
      <c r="O20" s="33">
        <f t="shared" ref="O20:T20" si="4">SUM(O8:O19)</f>
        <v>342.5</v>
      </c>
      <c r="P20" s="33">
        <f t="shared" si="4"/>
        <v>9</v>
      </c>
      <c r="Q20" s="33">
        <f t="shared" si="4"/>
        <v>82.5</v>
      </c>
      <c r="R20" s="33">
        <f t="shared" si="4"/>
        <v>116.5</v>
      </c>
      <c r="S20" s="33">
        <f t="shared" si="4"/>
        <v>33.239999999999995</v>
      </c>
      <c r="T20" s="47">
        <f t="shared" si="4"/>
        <v>852.50799999999992</v>
      </c>
    </row>
    <row r="21" spans="1:20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</sheetData>
  <mergeCells count="8">
    <mergeCell ref="D6:I6"/>
    <mergeCell ref="J6:J7"/>
    <mergeCell ref="K6:K7"/>
    <mergeCell ref="L6:S6"/>
    <mergeCell ref="T6:T7"/>
    <mergeCell ref="C3:Q3"/>
    <mergeCell ref="C4:Q4"/>
    <mergeCell ref="C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Teo</cp:lastModifiedBy>
  <dcterms:created xsi:type="dcterms:W3CDTF">2023-06-30T18:01:42Z</dcterms:created>
  <dcterms:modified xsi:type="dcterms:W3CDTF">2023-06-30T18:28:06Z</dcterms:modified>
</cp:coreProperties>
</file>